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4240" windowHeight="123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Sheet1!$C$6:$L$84</definedName>
    <definedName name="_xlnm.Print_Titles" localSheetId="0">Sheet1!$9:$9</definedName>
  </definedNames>
  <calcPr calcId="145621"/>
</workbook>
</file>

<file path=xl/calcChain.xml><?xml version="1.0" encoding="utf-8"?>
<calcChain xmlns="http://schemas.openxmlformats.org/spreadsheetml/2006/main">
  <c r="J65" i="1" l="1"/>
  <c r="J59" i="1"/>
  <c r="J53" i="1"/>
  <c r="J46" i="1"/>
  <c r="J42" i="1"/>
  <c r="J41" i="1"/>
  <c r="J38" i="1"/>
  <c r="J37" i="1"/>
  <c r="J27" i="1"/>
  <c r="J20" i="1"/>
  <c r="J19" i="1"/>
  <c r="J18" i="1"/>
  <c r="J17" i="1"/>
  <c r="J16" i="1"/>
  <c r="J15" i="1"/>
  <c r="J92" i="1" l="1"/>
  <c r="J88" i="1"/>
  <c r="J86" i="1"/>
  <c r="G82" i="1"/>
  <c r="F82" i="1"/>
  <c r="E82" i="1"/>
  <c r="H59" i="1"/>
  <c r="H42" i="1"/>
  <c r="H41" i="1"/>
  <c r="H40" i="1"/>
  <c r="H37" i="1"/>
  <c r="G34" i="1"/>
  <c r="G84" i="1" s="1"/>
  <c r="F34" i="1"/>
  <c r="F84" i="1" s="1"/>
  <c r="E34" i="1"/>
  <c r="E84" i="1" s="1"/>
  <c r="H27" i="1"/>
  <c r="H53" i="1" s="1"/>
  <c r="J34" i="1"/>
  <c r="H18" i="1"/>
  <c r="H17" i="1"/>
  <c r="H38" i="1" s="1"/>
  <c r="H16" i="1"/>
  <c r="H34" i="1" s="1"/>
  <c r="H82" i="1" l="1"/>
  <c r="H84" i="1" s="1"/>
  <c r="J82" i="1"/>
  <c r="J84" i="1" s="1"/>
  <c r="J87" i="1" s="1"/>
  <c r="J90" i="1" s="1"/>
  <c r="J94" i="1" s="1"/>
</calcChain>
</file>

<file path=xl/sharedStrings.xml><?xml version="1.0" encoding="utf-8"?>
<sst xmlns="http://schemas.openxmlformats.org/spreadsheetml/2006/main" count="125" uniqueCount="120">
  <si>
    <t>Budget Plan, Re-ordered Accounts</t>
  </si>
  <si>
    <t>Proposed</t>
  </si>
  <si>
    <t>13 / 14 Actual</t>
  </si>
  <si>
    <t>14 / 15 Actual</t>
  </si>
  <si>
    <t>15 / 16 Actual</t>
  </si>
  <si>
    <t>16 / 17 Budget</t>
  </si>
  <si>
    <t>17 / 18 Budget</t>
  </si>
  <si>
    <t>Assumptions</t>
  </si>
  <si>
    <t>USAS Fee</t>
  </si>
  <si>
    <t>Fee Increase $2</t>
  </si>
  <si>
    <t>Non Swimmer Count</t>
  </si>
  <si>
    <t>In line with actuals</t>
  </si>
  <si>
    <t>Swimmer Count</t>
  </si>
  <si>
    <t>Swimmers at 6900</t>
  </si>
  <si>
    <t>Club Count</t>
  </si>
  <si>
    <t>Clubs steady</t>
  </si>
  <si>
    <t>*** Revenue ***</t>
  </si>
  <si>
    <t>USAS Registration</t>
  </si>
  <si>
    <t>Fee at $58</t>
  </si>
  <si>
    <t>VS Registration</t>
  </si>
  <si>
    <t>USAS Club Dues</t>
  </si>
  <si>
    <t xml:space="preserve">Fee @ $70, </t>
  </si>
  <si>
    <t>VS Club Dues</t>
  </si>
  <si>
    <t>Fee @ $30, 4 sattelite clubs</t>
  </si>
  <si>
    <t>Meet Sanctions</t>
  </si>
  <si>
    <t>$20 x 110 meets + PV 10 meets</t>
  </si>
  <si>
    <t>Meet Rebates</t>
  </si>
  <si>
    <t>110 meets average $1,000 rebate plus 15 Champs @ $3400 per meet</t>
  </si>
  <si>
    <t>Meet Swimmer Fees</t>
  </si>
  <si>
    <t>Meet swimmer fee rebate eliminated</t>
  </si>
  <si>
    <t>Sales &amp; Misc.</t>
  </si>
  <si>
    <t>Catch-all category</t>
  </si>
  <si>
    <t>Championship Meet Revenue</t>
  </si>
  <si>
    <t>Plan is to be revenue neutral</t>
  </si>
  <si>
    <t>Sectionals Meet Revenue</t>
  </si>
  <si>
    <t xml:space="preserve"> Sectional meet in state</t>
  </si>
  <si>
    <t>Zone Meet Revenue</t>
  </si>
  <si>
    <t xml:space="preserve"> LC Zone meet in the LSC</t>
  </si>
  <si>
    <t>SC Zones Team</t>
  </si>
  <si>
    <t>VSI does not participate</t>
  </si>
  <si>
    <t>LC Zones Team</t>
  </si>
  <si>
    <t>125  swimmers + 8 coaches + 14chaperones, assume $325 per swimmer and $100 per chaperone</t>
  </si>
  <si>
    <t>Clinics and Swimposium Revenue</t>
  </si>
  <si>
    <t>This year USAS support</t>
  </si>
  <si>
    <t>Zone Meeting Revenue</t>
  </si>
  <si>
    <t>Meeting not in state</t>
  </si>
  <si>
    <t>Awards Banquet</t>
  </si>
  <si>
    <t>1 Banquet this year</t>
  </si>
  <si>
    <t>Interest - Checking</t>
  </si>
  <si>
    <t>Better rate on  checking account balance</t>
  </si>
  <si>
    <t>Interest - Reserve</t>
  </si>
  <si>
    <t>Interest rates slightly up</t>
  </si>
  <si>
    <t>Total Revenue</t>
  </si>
  <si>
    <t>*** Expenses ***</t>
  </si>
  <si>
    <t>Pass through</t>
  </si>
  <si>
    <t>Travel - US Open</t>
  </si>
  <si>
    <t>Open in Aug 2017, expense in this budget</t>
  </si>
  <si>
    <t>Travel - Winter Nationals/Paralympic/Other</t>
  </si>
  <si>
    <t>40 swimmers, 500 per swimmer, Pro series, NCSA, NASA meet included</t>
  </si>
  <si>
    <t>Travel - Summer Nationals</t>
  </si>
  <si>
    <t>45 swimmers at $500/ swimmer, Futures, NCSA, no Trial meet expenses</t>
  </si>
  <si>
    <t>Travel - Olympic Trials /  World Team trials</t>
  </si>
  <si>
    <t>Covered in 2016 / 2017 budget</t>
  </si>
  <si>
    <t>Travel - National Youth Team</t>
  </si>
  <si>
    <t>2 swimmers at $750 / swimmer</t>
  </si>
  <si>
    <t>Travel - Discretionary</t>
  </si>
  <si>
    <t>National Meet Travel - Coaches</t>
  </si>
  <si>
    <t>10 coaches, 2 by $500 reimbursements</t>
  </si>
  <si>
    <t>Senior Champ Meet Support</t>
  </si>
  <si>
    <t>Va. Championship Meet Expenses</t>
  </si>
  <si>
    <t>Assigned team rooms</t>
  </si>
  <si>
    <t>Zone Meet Expenses</t>
  </si>
  <si>
    <t>Sectionals Meet Expenses</t>
  </si>
  <si>
    <t>SC Zone Team Support</t>
  </si>
  <si>
    <t>Team unsupported</t>
  </si>
  <si>
    <t>LC Zone Team Support</t>
  </si>
  <si>
    <t>VSI support $42,000</t>
  </si>
  <si>
    <t>Champ Meet Awards</t>
  </si>
  <si>
    <t>Administrative Office</t>
  </si>
  <si>
    <t>Executive Director</t>
  </si>
  <si>
    <t>Includes benefits?</t>
  </si>
  <si>
    <t>Administrative Assistant</t>
  </si>
  <si>
    <t>Payroll Taxes</t>
  </si>
  <si>
    <t>About 9% actual</t>
  </si>
  <si>
    <t>Webmaster</t>
  </si>
  <si>
    <t>Contract?</t>
  </si>
  <si>
    <t>Web Upgrades</t>
  </si>
  <si>
    <t>Administration Expenses</t>
  </si>
  <si>
    <t>Supplies &amp; Misc.</t>
  </si>
  <si>
    <t>$15,000 from VSI</t>
  </si>
  <si>
    <t>National Convention</t>
  </si>
  <si>
    <t>Convention is in Dallas</t>
  </si>
  <si>
    <t>Zone Meeting</t>
  </si>
  <si>
    <t>Meeting in Eastern Zone</t>
  </si>
  <si>
    <t xml:space="preserve">Equipment </t>
  </si>
  <si>
    <t xml:space="preserve">Radios, equipment storage </t>
  </si>
  <si>
    <t>Officials Workshops / Training /Travel</t>
  </si>
  <si>
    <t>20 officials at nationals @ $500 each, shirts, meeting costs, 3@ $500 for paralympics</t>
  </si>
  <si>
    <t>USAS Workshops</t>
  </si>
  <si>
    <t>VS Camps &amp; Clinics</t>
  </si>
  <si>
    <t>VS Workshops</t>
  </si>
  <si>
    <t>Diversity/Outreach Programs</t>
  </si>
  <si>
    <t>Includes travel for diversity workshops and Select Camp</t>
  </si>
  <si>
    <t>Make a Splash/Learn to Swim Grants</t>
  </si>
  <si>
    <t>Safe Sport Programs</t>
  </si>
  <si>
    <t>Requested by chair</t>
  </si>
  <si>
    <t>Coach Mentoring Program</t>
  </si>
  <si>
    <t>Grants / Development / Clubs</t>
  </si>
  <si>
    <t>Total Expenses</t>
  </si>
  <si>
    <t>Net Income / Loss</t>
  </si>
  <si>
    <t>Beginning Funds</t>
  </si>
  <si>
    <t>Inflow (Outflow)</t>
  </si>
  <si>
    <t>Transfer to savings</t>
  </si>
  <si>
    <t>Transfer to / From Savings</t>
  </si>
  <si>
    <t>Ending Funds</t>
  </si>
  <si>
    <t>Virginia Swimming Savings</t>
  </si>
  <si>
    <t>Total Funds</t>
  </si>
  <si>
    <t>Swimmer fee @ $17, 880 non-swimmers @ $7</t>
  </si>
  <si>
    <t>2 by 5000 each</t>
  </si>
  <si>
    <t>Revenue neutral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</si>
</sst>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5"/>
      <name val="MS Sans Serif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1" xfId="0" applyFont="1" applyFill="1" applyBorder="1" applyAlignment="1">
      <alignment horizontal="center"/>
    </xf>
    <xf numFmtId="165" fontId="8" fillId="0" borderId="3" xfId="1" applyNumberFormat="1" applyFont="1" applyFill="1" applyBorder="1"/>
    <xf numFmtId="165" fontId="8" fillId="0" borderId="3" xfId="1" applyNumberFormat="1" applyFont="1" applyFill="1" applyBorder="1" applyAlignment="1" applyProtection="1">
      <alignment horizontal="right"/>
    </xf>
    <xf numFmtId="165" fontId="8" fillId="0" borderId="3" xfId="2" applyNumberFormat="1" applyFont="1" applyFill="1" applyBorder="1" applyAlignment="1" applyProtection="1">
      <alignment horizontal="right"/>
    </xf>
    <xf numFmtId="0" fontId="6" fillId="0" borderId="3" xfId="0" applyFont="1" applyFill="1" applyBorder="1" applyAlignment="1" applyProtection="1">
      <alignment horizontal="left"/>
    </xf>
    <xf numFmtId="0" fontId="6" fillId="0" borderId="3" xfId="0" applyFont="1" applyFill="1" applyBorder="1"/>
    <xf numFmtId="5" fontId="8" fillId="0" borderId="3" xfId="1" applyNumberFormat="1" applyFont="1" applyFill="1" applyBorder="1"/>
    <xf numFmtId="0" fontId="8" fillId="0" borderId="3" xfId="0" applyFont="1" applyFill="1" applyBorder="1"/>
    <xf numFmtId="164" fontId="8" fillId="0" borderId="1" xfId="1" applyNumberFormat="1" applyFont="1" applyFill="1" applyBorder="1"/>
    <xf numFmtId="5" fontId="8" fillId="0" borderId="1" xfId="1" applyNumberFormat="1" applyFont="1" applyFill="1" applyBorder="1"/>
    <xf numFmtId="5" fontId="8" fillId="0" borderId="15" xfId="1" applyNumberFormat="1" applyFont="1" applyFill="1" applyBorder="1"/>
    <xf numFmtId="0" fontId="6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6" fillId="0" borderId="2" xfId="0" applyFont="1" applyFill="1" applyBorder="1"/>
    <xf numFmtId="164" fontId="6" fillId="0" borderId="3" xfId="1" applyNumberFormat="1" applyFont="1" applyFill="1" applyBorder="1" applyAlignment="1">
      <alignment horizontal="center"/>
    </xf>
    <xf numFmtId="164" fontId="6" fillId="0" borderId="4" xfId="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6" fillId="0" borderId="5" xfId="0" applyFont="1" applyFill="1" applyBorder="1"/>
    <xf numFmtId="0" fontId="6" fillId="0" borderId="6" xfId="0" applyFont="1" applyFill="1" applyBorder="1"/>
    <xf numFmtId="0" fontId="8" fillId="0" borderId="2" xfId="0" applyFont="1" applyFill="1" applyBorder="1"/>
    <xf numFmtId="5" fontId="9" fillId="0" borderId="3" xfId="0" applyNumberFormat="1" applyFont="1" applyFill="1" applyBorder="1"/>
    <xf numFmtId="5" fontId="8" fillId="0" borderId="3" xfId="0" applyNumberFormat="1" applyFont="1" applyFill="1" applyBorder="1"/>
    <xf numFmtId="165" fontId="8" fillId="0" borderId="2" xfId="1" applyNumberFormat="1" applyFont="1" applyFill="1" applyBorder="1"/>
    <xf numFmtId="165" fontId="8" fillId="0" borderId="3" xfId="0" applyNumberFormat="1" applyFont="1" applyFill="1" applyBorder="1"/>
    <xf numFmtId="5" fontId="9" fillId="0" borderId="7" xfId="0" applyNumberFormat="1" applyFont="1" applyFill="1" applyBorder="1"/>
    <xf numFmtId="0" fontId="9" fillId="0" borderId="3" xfId="0" applyFont="1" applyFill="1" applyBorder="1"/>
    <xf numFmtId="0" fontId="8" fillId="0" borderId="8" xfId="0" applyFont="1" applyFill="1" applyBorder="1"/>
    <xf numFmtId="5" fontId="9" fillId="0" borderId="8" xfId="0" applyNumberFormat="1" applyFont="1" applyFill="1" applyBorder="1"/>
    <xf numFmtId="5" fontId="8" fillId="0" borderId="8" xfId="0" applyNumberFormat="1" applyFont="1" applyFill="1" applyBorder="1"/>
    <xf numFmtId="165" fontId="8" fillId="0" borderId="8" xfId="0" applyNumberFormat="1" applyFont="1" applyFill="1" applyBorder="1"/>
    <xf numFmtId="5" fontId="10" fillId="0" borderId="9" xfId="0" applyNumberFormat="1" applyFont="1" applyFill="1" applyBorder="1"/>
    <xf numFmtId="0" fontId="7" fillId="2" borderId="1" xfId="0" applyFont="1" applyFill="1" applyBorder="1"/>
    <xf numFmtId="37" fontId="4" fillId="2" borderId="10" xfId="0" applyNumberFormat="1" applyFont="1" applyFill="1" applyBorder="1" applyProtection="1"/>
    <xf numFmtId="37" fontId="4" fillId="2" borderId="1" xfId="0" applyNumberFormat="1" applyFont="1" applyFill="1" applyBorder="1" applyProtection="1"/>
    <xf numFmtId="164" fontId="6" fillId="0" borderId="0" xfId="1" applyNumberFormat="1" applyFont="1" applyFill="1" applyBorder="1"/>
    <xf numFmtId="0" fontId="7" fillId="3" borderId="1" xfId="0" applyFont="1" applyFill="1" applyBorder="1"/>
    <xf numFmtId="164" fontId="6" fillId="0" borderId="10" xfId="1" applyNumberFormat="1" applyFont="1" applyFill="1" applyBorder="1"/>
    <xf numFmtId="164" fontId="6" fillId="0" borderId="1" xfId="1" applyNumberFormat="1" applyFont="1" applyFill="1" applyBorder="1"/>
    <xf numFmtId="0" fontId="6" fillId="0" borderId="1" xfId="0" applyFont="1" applyFill="1" applyBorder="1"/>
    <xf numFmtId="5" fontId="8" fillId="0" borderId="2" xfId="0" applyNumberFormat="1" applyFont="1" applyFill="1" applyBorder="1"/>
    <xf numFmtId="0" fontId="8" fillId="4" borderId="3" xfId="0" applyFont="1" applyFill="1" applyBorder="1"/>
    <xf numFmtId="5" fontId="8" fillId="4" borderId="3" xfId="0" applyNumberFormat="1" applyFont="1" applyFill="1" applyBorder="1"/>
    <xf numFmtId="5" fontId="9" fillId="4" borderId="3" xfId="0" applyNumberFormat="1" applyFont="1" applyFill="1" applyBorder="1"/>
    <xf numFmtId="5" fontId="8" fillId="4" borderId="11" xfId="0" applyNumberFormat="1" applyFont="1" applyFill="1" applyBorder="1"/>
    <xf numFmtId="5" fontId="8" fillId="4" borderId="3" xfId="1" applyNumberFormat="1" applyFont="1" applyFill="1" applyBorder="1"/>
    <xf numFmtId="5" fontId="8" fillId="0" borderId="11" xfId="0" applyNumberFormat="1" applyFont="1" applyFill="1" applyBorder="1"/>
    <xf numFmtId="5" fontId="8" fillId="0" borderId="12" xfId="0" applyNumberFormat="1" applyFont="1" applyFill="1" applyBorder="1"/>
    <xf numFmtId="5" fontId="9" fillId="0" borderId="2" xfId="0" applyNumberFormat="1" applyFont="1" applyFill="1" applyBorder="1"/>
    <xf numFmtId="5" fontId="8" fillId="0" borderId="13" xfId="0" applyNumberFormat="1" applyFont="1" applyFill="1" applyBorder="1"/>
    <xf numFmtId="0" fontId="8" fillId="4" borderId="0" xfId="0" applyFont="1" applyFill="1" applyBorder="1"/>
    <xf numFmtId="5" fontId="8" fillId="4" borderId="0" xfId="0" applyNumberFormat="1" applyFont="1" applyFill="1" applyBorder="1"/>
    <xf numFmtId="5" fontId="9" fillId="4" borderId="0" xfId="0" applyNumberFormat="1" applyFont="1" applyFill="1" applyBorder="1"/>
    <xf numFmtId="5" fontId="8" fillId="4" borderId="0" xfId="1" applyNumberFormat="1" applyFont="1" applyFill="1" applyBorder="1"/>
    <xf numFmtId="5" fontId="9" fillId="0" borderId="14" xfId="0" applyNumberFormat="1" applyFont="1" applyFill="1" applyBorder="1"/>
    <xf numFmtId="5" fontId="8" fillId="0" borderId="14" xfId="1" applyNumberFormat="1" applyFont="1" applyFill="1" applyBorder="1"/>
    <xf numFmtId="0" fontId="8" fillId="0" borderId="3" xfId="0" applyFont="1" applyFill="1" applyBorder="1" applyAlignment="1">
      <alignment horizontal="left"/>
    </xf>
    <xf numFmtId="0" fontId="6" fillId="4" borderId="0" xfId="0" applyFont="1" applyFill="1" applyBorder="1"/>
    <xf numFmtId="0" fontId="7" fillId="5" borderId="1" xfId="0" applyFont="1" applyFill="1" applyBorder="1"/>
    <xf numFmtId="164" fontId="4" fillId="5" borderId="3" xfId="1" applyNumberFormat="1" applyFont="1" applyFill="1" applyBorder="1"/>
    <xf numFmtId="0" fontId="4" fillId="0" borderId="0" xfId="0" applyFont="1" applyFill="1" applyBorder="1"/>
    <xf numFmtId="43" fontId="4" fillId="0" borderId="0" xfId="1" applyNumberFormat="1" applyFont="1" applyFill="1" applyBorder="1"/>
    <xf numFmtId="43" fontId="11" fillId="0" borderId="0" xfId="1" applyNumberFormat="1" applyFont="1" applyFill="1" applyBorder="1"/>
    <xf numFmtId="164" fontId="3" fillId="0" borderId="0" xfId="1" applyNumberFormat="1" applyFont="1" applyFill="1" applyBorder="1"/>
    <xf numFmtId="0" fontId="8" fillId="0" borderId="0" xfId="0" applyFont="1" applyFill="1" applyBorder="1"/>
    <xf numFmtId="164" fontId="5" fillId="0" borderId="0" xfId="1" applyNumberFormat="1" applyFont="1" applyFill="1" applyBorder="1"/>
    <xf numFmtId="7" fontId="8" fillId="0" borderId="0" xfId="0" applyNumberFormat="1" applyFont="1" applyFill="1" applyBorder="1"/>
    <xf numFmtId="164" fontId="9" fillId="0" borderId="3" xfId="1" applyNumberFormat="1" applyFont="1" applyFill="1" applyBorder="1"/>
    <xf numFmtId="43" fontId="5" fillId="0" borderId="0" xfId="0" applyNumberFormat="1" applyFont="1" applyFill="1" applyBorder="1"/>
    <xf numFmtId="164" fontId="5" fillId="0" borderId="0" xfId="0" applyNumberFormat="1" applyFont="1" applyFill="1" applyBorder="1"/>
    <xf numFmtId="0" fontId="5" fillId="0" borderId="0" xfId="0" applyFont="1" applyFill="1" applyBorder="1"/>
    <xf numFmtId="164" fontId="0" fillId="0" borderId="2" xfId="1" applyNumberFormat="1" applyFont="1" applyBorder="1"/>
    <xf numFmtId="0" fontId="6" fillId="0" borderId="2" xfId="0" applyFont="1" applyBorder="1"/>
    <xf numFmtId="164" fontId="0" fillId="0" borderId="3" xfId="1" applyNumberFormat="1" applyFont="1" applyBorder="1"/>
    <xf numFmtId="0" fontId="6" fillId="0" borderId="3" xfId="0" applyFont="1" applyBorder="1"/>
    <xf numFmtId="164" fontId="0" fillId="0" borderId="4" xfId="1" applyNumberFormat="1" applyFont="1" applyBorder="1"/>
    <xf numFmtId="164" fontId="8" fillId="0" borderId="2" xfId="1" applyNumberFormat="1" applyFont="1" applyBorder="1"/>
    <xf numFmtId="164" fontId="8" fillId="0" borderId="3" xfId="1" applyNumberFormat="1" applyFont="1" applyBorder="1"/>
    <xf numFmtId="0" fontId="0" fillId="0" borderId="3" xfId="0" applyBorder="1"/>
    <xf numFmtId="164" fontId="8" fillId="0" borderId="8" xfId="1" applyNumberFormat="1" applyFont="1" applyBorder="1"/>
    <xf numFmtId="164" fontId="8" fillId="0" borderId="1" xfId="0" applyNumberFormat="1" applyFont="1" applyBorder="1"/>
    <xf numFmtId="0" fontId="8" fillId="6" borderId="1" xfId="0" applyFont="1" applyFill="1" applyBorder="1"/>
    <xf numFmtId="164" fontId="8" fillId="0" borderId="1" xfId="1" applyNumberFormat="1" applyFont="1" applyBorder="1"/>
    <xf numFmtId="1" fontId="8" fillId="0" borderId="1" xfId="1" applyNumberFormat="1" applyFont="1" applyBorder="1"/>
    <xf numFmtId="0" fontId="0" fillId="0" borderId="0" xfId="0" applyBorder="1"/>
    <xf numFmtId="0" fontId="0" fillId="0" borderId="3" xfId="0" applyFont="1" applyFill="1" applyBorder="1"/>
    <xf numFmtId="0" fontId="0" fillId="6" borderId="1" xfId="0" applyFill="1" applyBorder="1"/>
    <xf numFmtId="0" fontId="0" fillId="0" borderId="1" xfId="0" applyBorder="1"/>
    <xf numFmtId="0" fontId="8" fillId="0" borderId="3" xfId="0" applyFont="1" applyBorder="1"/>
    <xf numFmtId="164" fontId="8" fillId="6" borderId="1" xfId="0" applyNumberFormat="1" applyFont="1" applyFill="1" applyBorder="1"/>
    <xf numFmtId="5" fontId="8" fillId="6" borderId="1" xfId="1" applyNumberFormat="1" applyFont="1" applyFill="1" applyBorder="1"/>
    <xf numFmtId="0" fontId="4" fillId="0" borderId="0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6:L95"/>
  <sheetViews>
    <sheetView tabSelected="1" workbookViewId="0">
      <selection activeCell="A9" sqref="A9:XFD9"/>
    </sheetView>
  </sheetViews>
  <sheetFormatPr defaultRowHeight="15" x14ac:dyDescent="0.25"/>
  <cols>
    <col min="3" max="3" width="2" customWidth="1"/>
    <col min="4" max="4" width="43" customWidth="1"/>
    <col min="5" max="5" width="17.140625" customWidth="1"/>
    <col min="6" max="6" width="13.42578125" customWidth="1"/>
    <col min="7" max="7" width="17.140625" customWidth="1"/>
    <col min="8" max="8" width="17" customWidth="1"/>
    <col min="9" max="9" width="1.85546875" customWidth="1"/>
    <col min="10" max="10" width="17.7109375" customWidth="1"/>
    <col min="11" max="11" width="3" customWidth="1"/>
    <col min="12" max="12" width="83.42578125" customWidth="1"/>
  </cols>
  <sheetData>
    <row r="6" spans="3:12" ht="23.25" x14ac:dyDescent="0.35">
      <c r="C6" s="12"/>
      <c r="D6" s="13" t="s">
        <v>0</v>
      </c>
      <c r="E6" s="12"/>
      <c r="F6" s="12"/>
      <c r="G6" s="12"/>
      <c r="H6" s="12"/>
      <c r="I6" s="12"/>
      <c r="J6" s="12"/>
      <c r="K6" s="12"/>
      <c r="L6" s="12"/>
    </row>
    <row r="7" spans="3:12" ht="15.75" x14ac:dyDescent="0.25">
      <c r="C7" s="12"/>
      <c r="D7" s="12"/>
      <c r="E7" s="12"/>
      <c r="F7" s="12"/>
      <c r="G7" s="12"/>
      <c r="H7" s="12"/>
      <c r="I7" s="12"/>
      <c r="J7" s="14" t="s">
        <v>1</v>
      </c>
      <c r="K7" s="12"/>
      <c r="L7" s="12"/>
    </row>
    <row r="8" spans="3:12" ht="15.75" thickBot="1" x14ac:dyDescent="0.3"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3:12" ht="16.5" thickBot="1" x14ac:dyDescent="0.3">
      <c r="C9" s="12"/>
      <c r="D9" s="12"/>
      <c r="E9" s="1" t="s">
        <v>2</v>
      </c>
      <c r="F9" s="1" t="s">
        <v>3</v>
      </c>
      <c r="G9" s="1" t="s">
        <v>4</v>
      </c>
      <c r="H9" s="1" t="s">
        <v>5</v>
      </c>
      <c r="I9" s="12"/>
      <c r="J9" s="1" t="s">
        <v>6</v>
      </c>
      <c r="K9" s="12"/>
      <c r="L9" s="1" t="s">
        <v>7</v>
      </c>
    </row>
    <row r="10" spans="3:12" x14ac:dyDescent="0.25">
      <c r="C10" s="12"/>
      <c r="D10" s="15" t="s">
        <v>8</v>
      </c>
      <c r="E10" s="16">
        <v>50</v>
      </c>
      <c r="F10" s="16">
        <v>52</v>
      </c>
      <c r="G10" s="16">
        <v>54</v>
      </c>
      <c r="H10" s="16">
        <v>56</v>
      </c>
      <c r="I10" s="12"/>
      <c r="J10" s="73">
        <v>58</v>
      </c>
      <c r="L10" s="74" t="s">
        <v>9</v>
      </c>
    </row>
    <row r="11" spans="3:12" x14ac:dyDescent="0.25">
      <c r="C11" s="12"/>
      <c r="D11" s="15" t="s">
        <v>10</v>
      </c>
      <c r="E11" s="6">
        <v>900</v>
      </c>
      <c r="F11" s="6">
        <v>850</v>
      </c>
      <c r="G11" s="6">
        <v>850</v>
      </c>
      <c r="H11" s="6">
        <v>850</v>
      </c>
      <c r="I11" s="12"/>
      <c r="J11" s="75">
        <v>900</v>
      </c>
      <c r="L11" s="76" t="s">
        <v>11</v>
      </c>
    </row>
    <row r="12" spans="3:12" x14ac:dyDescent="0.25">
      <c r="C12" s="12"/>
      <c r="D12" s="15" t="s">
        <v>12</v>
      </c>
      <c r="E12" s="17">
        <v>6500</v>
      </c>
      <c r="F12" s="17">
        <v>6600</v>
      </c>
      <c r="G12" s="17">
        <v>6600</v>
      </c>
      <c r="H12" s="17">
        <v>6800</v>
      </c>
      <c r="I12" s="12"/>
      <c r="J12" s="75">
        <v>6900</v>
      </c>
      <c r="L12" s="76" t="s">
        <v>13</v>
      </c>
    </row>
    <row r="13" spans="3:12" ht="15.75" thickBot="1" x14ac:dyDescent="0.3">
      <c r="C13" s="12"/>
      <c r="D13" s="15" t="s">
        <v>14</v>
      </c>
      <c r="E13" s="18">
        <v>50</v>
      </c>
      <c r="F13" s="18">
        <v>55</v>
      </c>
      <c r="G13" s="18">
        <v>52</v>
      </c>
      <c r="H13" s="18">
        <v>52</v>
      </c>
      <c r="I13" s="12"/>
      <c r="J13" s="77">
        <v>52</v>
      </c>
      <c r="L13" s="76" t="s">
        <v>15</v>
      </c>
    </row>
    <row r="14" spans="3:12" ht="20.25" thickBot="1" x14ac:dyDescent="0.35">
      <c r="C14" s="12"/>
      <c r="D14" s="19" t="s">
        <v>16</v>
      </c>
      <c r="E14" s="20"/>
      <c r="F14" s="20"/>
      <c r="G14" s="20"/>
      <c r="H14" s="21"/>
      <c r="I14" s="12"/>
      <c r="J14" s="21"/>
      <c r="K14" s="12"/>
      <c r="L14" s="12"/>
    </row>
    <row r="15" spans="3:12" ht="15.75" x14ac:dyDescent="0.25">
      <c r="C15" s="12"/>
      <c r="D15" s="22" t="s">
        <v>17</v>
      </c>
      <c r="E15" s="42">
        <v>374348.72</v>
      </c>
      <c r="F15" s="23">
        <v>381999</v>
      </c>
      <c r="G15" s="24">
        <v>394311</v>
      </c>
      <c r="H15" s="25">
        <v>428400</v>
      </c>
      <c r="I15" s="12"/>
      <c r="J15" s="78">
        <f>J10*J12+J10*J11</f>
        <v>452400</v>
      </c>
      <c r="L15" s="76" t="s">
        <v>18</v>
      </c>
    </row>
    <row r="16" spans="3:12" ht="15.75" x14ac:dyDescent="0.25">
      <c r="C16" s="12"/>
      <c r="D16" s="8" t="s">
        <v>19</v>
      </c>
      <c r="E16" s="24">
        <v>103784</v>
      </c>
      <c r="F16" s="23">
        <v>97529.56</v>
      </c>
      <c r="G16" s="24">
        <v>91884.41</v>
      </c>
      <c r="H16" s="2">
        <f>(H12*14)+(H11*0)</f>
        <v>95200</v>
      </c>
      <c r="I16" s="12"/>
      <c r="J16" s="79">
        <f>J12*17+J11*7</f>
        <v>123600</v>
      </c>
      <c r="L16" s="76" t="s">
        <v>117</v>
      </c>
    </row>
    <row r="17" spans="3:12" ht="15.75" x14ac:dyDescent="0.25">
      <c r="C17" s="12"/>
      <c r="D17" s="8" t="s">
        <v>20</v>
      </c>
      <c r="E17" s="24">
        <v>3500</v>
      </c>
      <c r="F17" s="23">
        <v>3640</v>
      </c>
      <c r="G17" s="24">
        <v>3780</v>
      </c>
      <c r="H17" s="26">
        <f>H13*70</f>
        <v>3640</v>
      </c>
      <c r="I17" s="12"/>
      <c r="J17" s="79">
        <f>J13*70</f>
        <v>3640</v>
      </c>
      <c r="L17" s="80" t="s">
        <v>21</v>
      </c>
    </row>
    <row r="18" spans="3:12" ht="15.75" x14ac:dyDescent="0.25">
      <c r="C18" s="12"/>
      <c r="D18" s="8" t="s">
        <v>22</v>
      </c>
      <c r="E18" s="24">
        <v>1500</v>
      </c>
      <c r="F18" s="23">
        <v>1560</v>
      </c>
      <c r="G18" s="24">
        <v>1620</v>
      </c>
      <c r="H18" s="26">
        <f>H13*30</f>
        <v>1560</v>
      </c>
      <c r="I18" s="12"/>
      <c r="J18" s="79">
        <f>J13*30+4*100</f>
        <v>1960</v>
      </c>
      <c r="L18" s="76" t="s">
        <v>23</v>
      </c>
    </row>
    <row r="19" spans="3:12" ht="15.75" x14ac:dyDescent="0.25">
      <c r="C19" s="12"/>
      <c r="D19" s="8" t="s">
        <v>24</v>
      </c>
      <c r="E19" s="24">
        <v>2200</v>
      </c>
      <c r="F19" s="23">
        <v>2200</v>
      </c>
      <c r="G19" s="24">
        <v>2860</v>
      </c>
      <c r="H19" s="26">
        <v>2700</v>
      </c>
      <c r="I19" s="12"/>
      <c r="J19" s="79">
        <f>20*110+10*100</f>
        <v>3200</v>
      </c>
      <c r="L19" s="76" t="s">
        <v>25</v>
      </c>
    </row>
    <row r="20" spans="3:12" ht="15.75" x14ac:dyDescent="0.25">
      <c r="C20" s="12"/>
      <c r="D20" s="8" t="s">
        <v>26</v>
      </c>
      <c r="E20" s="24">
        <v>109762.4</v>
      </c>
      <c r="F20" s="23">
        <v>160286.13999999998</v>
      </c>
      <c r="G20" s="24">
        <v>158793.19999999998</v>
      </c>
      <c r="H20" s="3">
        <v>165000</v>
      </c>
      <c r="I20" s="12"/>
      <c r="J20" s="79">
        <f>110*1000+15*3400</f>
        <v>161000</v>
      </c>
      <c r="L20" s="76" t="s">
        <v>27</v>
      </c>
    </row>
    <row r="21" spans="3:12" ht="15.75" x14ac:dyDescent="0.25">
      <c r="C21" s="12"/>
      <c r="D21" s="8" t="s">
        <v>28</v>
      </c>
      <c r="E21" s="24">
        <v>64940.6</v>
      </c>
      <c r="F21" s="23">
        <v>1071</v>
      </c>
      <c r="G21" s="24">
        <v>0</v>
      </c>
      <c r="H21" s="3">
        <v>0</v>
      </c>
      <c r="I21" s="12"/>
      <c r="J21" s="79">
        <v>0</v>
      </c>
      <c r="L21" s="76" t="s">
        <v>29</v>
      </c>
    </row>
    <row r="22" spans="3:12" ht="15.75" x14ac:dyDescent="0.25">
      <c r="C22" s="12"/>
      <c r="D22" s="8" t="s">
        <v>30</v>
      </c>
      <c r="E22" s="24">
        <v>4875.8</v>
      </c>
      <c r="F22" s="23">
        <v>2500</v>
      </c>
      <c r="G22" s="24">
        <v>151</v>
      </c>
      <c r="H22" s="26">
        <v>2500</v>
      </c>
      <c r="I22" s="12"/>
      <c r="J22" s="79">
        <v>2500</v>
      </c>
      <c r="L22" s="76" t="s">
        <v>31</v>
      </c>
    </row>
    <row r="23" spans="3:12" ht="15.75" x14ac:dyDescent="0.25">
      <c r="C23" s="12"/>
      <c r="D23" s="8" t="s">
        <v>32</v>
      </c>
      <c r="E23" s="24">
        <v>19259.23</v>
      </c>
      <c r="F23" s="23">
        <v>0</v>
      </c>
      <c r="G23" s="24">
        <v>0</v>
      </c>
      <c r="H23" s="3">
        <v>0</v>
      </c>
      <c r="I23" s="12"/>
      <c r="J23" s="79">
        <v>0</v>
      </c>
      <c r="L23" s="80" t="s">
        <v>33</v>
      </c>
    </row>
    <row r="24" spans="3:12" ht="15.75" x14ac:dyDescent="0.25">
      <c r="C24" s="12"/>
      <c r="D24" s="8" t="s">
        <v>34</v>
      </c>
      <c r="E24" s="24">
        <v>60366.46</v>
      </c>
      <c r="F24" s="27">
        <v>10000</v>
      </c>
      <c r="G24" s="24">
        <v>712</v>
      </c>
      <c r="H24" s="4">
        <v>10000</v>
      </c>
      <c r="I24" s="12"/>
      <c r="J24" s="79">
        <v>10000</v>
      </c>
      <c r="L24" s="5" t="s">
        <v>35</v>
      </c>
    </row>
    <row r="25" spans="3:12" ht="15.75" x14ac:dyDescent="0.25">
      <c r="C25" s="12"/>
      <c r="D25" s="8" t="s">
        <v>36</v>
      </c>
      <c r="E25" s="24">
        <v>50347.95</v>
      </c>
      <c r="F25" s="23">
        <v>55628</v>
      </c>
      <c r="G25" s="24">
        <v>0</v>
      </c>
      <c r="H25" s="26">
        <v>50000</v>
      </c>
      <c r="I25" s="12"/>
      <c r="J25" s="79">
        <v>50000</v>
      </c>
      <c r="L25" s="5" t="s">
        <v>37</v>
      </c>
    </row>
    <row r="26" spans="3:12" ht="15.75" x14ac:dyDescent="0.25">
      <c r="C26" s="12"/>
      <c r="D26" s="8" t="s">
        <v>38</v>
      </c>
      <c r="E26" s="24">
        <v>0</v>
      </c>
      <c r="F26" s="23">
        <v>0</v>
      </c>
      <c r="G26" s="24">
        <v>60513.52</v>
      </c>
      <c r="H26" s="26"/>
      <c r="I26" s="12"/>
      <c r="J26" s="79">
        <v>0</v>
      </c>
      <c r="L26" s="76" t="s">
        <v>39</v>
      </c>
    </row>
    <row r="27" spans="3:12" ht="15.75" x14ac:dyDescent="0.25">
      <c r="C27" s="12"/>
      <c r="D27" s="8" t="s">
        <v>40</v>
      </c>
      <c r="E27" s="24">
        <v>39101.32</v>
      </c>
      <c r="F27" s="23">
        <v>37664</v>
      </c>
      <c r="G27" s="24">
        <v>1608.63</v>
      </c>
      <c r="H27" s="26">
        <f>125*325+14*100</f>
        <v>42025</v>
      </c>
      <c r="I27" s="12"/>
      <c r="J27" s="79">
        <f>125*325+14*100</f>
        <v>42025</v>
      </c>
      <c r="L27" s="76" t="s">
        <v>41</v>
      </c>
    </row>
    <row r="28" spans="3:12" ht="15.75" x14ac:dyDescent="0.25">
      <c r="C28" s="12"/>
      <c r="D28" s="8" t="s">
        <v>42</v>
      </c>
      <c r="E28" s="24">
        <v>1563.95</v>
      </c>
      <c r="F28" s="23">
        <v>3609</v>
      </c>
      <c r="G28" s="24">
        <v>19101</v>
      </c>
      <c r="H28" s="26">
        <v>3500</v>
      </c>
      <c r="I28" s="12"/>
      <c r="J28" s="79">
        <v>3500</v>
      </c>
      <c r="L28" s="76" t="s">
        <v>43</v>
      </c>
    </row>
    <row r="29" spans="3:12" ht="15.75" x14ac:dyDescent="0.25">
      <c r="C29" s="12"/>
      <c r="D29" s="8" t="s">
        <v>44</v>
      </c>
      <c r="E29" s="24"/>
      <c r="F29" s="69">
        <v>5897.28</v>
      </c>
      <c r="G29" s="24">
        <v>29749.49</v>
      </c>
      <c r="H29" s="26"/>
      <c r="I29" s="12"/>
      <c r="J29" s="79">
        <v>0</v>
      </c>
      <c r="L29" s="76" t="s">
        <v>45</v>
      </c>
    </row>
    <row r="30" spans="3:12" ht="15.75" x14ac:dyDescent="0.25">
      <c r="C30" s="12"/>
      <c r="D30" s="8" t="s">
        <v>46</v>
      </c>
      <c r="E30" s="24">
        <v>4579.9400000000005</v>
      </c>
      <c r="F30" s="23">
        <v>39259.5</v>
      </c>
      <c r="G30" s="24">
        <v>0</v>
      </c>
      <c r="H30" s="26">
        <v>25000</v>
      </c>
      <c r="I30" s="12"/>
      <c r="J30" s="79">
        <v>25000</v>
      </c>
      <c r="L30" s="5" t="s">
        <v>47</v>
      </c>
    </row>
    <row r="31" spans="3:12" ht="15.75" x14ac:dyDescent="0.25">
      <c r="C31" s="12"/>
      <c r="D31" s="8" t="s">
        <v>48</v>
      </c>
      <c r="E31" s="24">
        <v>19.13</v>
      </c>
      <c r="F31" s="28">
        <v>26</v>
      </c>
      <c r="G31" s="24">
        <v>26.63</v>
      </c>
      <c r="H31" s="26">
        <v>25</v>
      </c>
      <c r="I31" s="12"/>
      <c r="J31" s="79">
        <v>25</v>
      </c>
      <c r="L31" s="6" t="s">
        <v>49</v>
      </c>
    </row>
    <row r="32" spans="3:12" ht="16.5" thickBot="1" x14ac:dyDescent="0.3">
      <c r="C32" s="12"/>
      <c r="D32" s="29" t="s">
        <v>50</v>
      </c>
      <c r="E32" s="31">
        <v>493.56</v>
      </c>
      <c r="F32" s="30">
        <v>313</v>
      </c>
      <c r="G32" s="31">
        <v>255.64999999999998</v>
      </c>
      <c r="H32" s="32">
        <v>400</v>
      </c>
      <c r="I32" s="12"/>
      <c r="J32" s="81">
        <v>400</v>
      </c>
      <c r="L32" s="5" t="s">
        <v>51</v>
      </c>
    </row>
    <row r="33" spans="3:12" ht="17.25" thickTop="1" thickBot="1" x14ac:dyDescent="0.3">
      <c r="C33" s="12"/>
      <c r="D33" s="12"/>
      <c r="E33" s="12"/>
      <c r="F33" s="33"/>
      <c r="G33" s="12"/>
      <c r="H33" s="12"/>
      <c r="I33" s="12"/>
      <c r="J33" s="12"/>
      <c r="K33" s="12"/>
      <c r="L33" s="12"/>
    </row>
    <row r="34" spans="3:12" ht="20.25" thickBot="1" x14ac:dyDescent="0.35">
      <c r="C34" s="12"/>
      <c r="D34" s="34" t="s">
        <v>52</v>
      </c>
      <c r="E34" s="35">
        <f>SUM(E15:E32)</f>
        <v>840643.05999999982</v>
      </c>
      <c r="F34" s="35">
        <f>SUM(F15:F32)</f>
        <v>803182.48</v>
      </c>
      <c r="G34" s="35">
        <f>SUM(G15:G32)</f>
        <v>765366.53</v>
      </c>
      <c r="H34" s="35">
        <f>SUM(H15:H32)</f>
        <v>829950</v>
      </c>
      <c r="I34" s="12"/>
      <c r="J34" s="36">
        <f>SUM(J15:J32)</f>
        <v>879250</v>
      </c>
      <c r="K34" s="12"/>
      <c r="L34" s="12"/>
    </row>
    <row r="35" spans="3:12" ht="15.75" thickBot="1" x14ac:dyDescent="0.3">
      <c r="C35" s="12"/>
      <c r="D35" s="12"/>
      <c r="E35" s="37"/>
      <c r="F35" s="37"/>
      <c r="G35" s="37"/>
      <c r="H35" s="37"/>
      <c r="I35" s="12"/>
      <c r="J35" s="12"/>
      <c r="K35" s="12"/>
      <c r="L35" s="12"/>
    </row>
    <row r="36" spans="3:12" ht="20.25" thickBot="1" x14ac:dyDescent="0.35">
      <c r="C36" s="12"/>
      <c r="D36" s="38" t="s">
        <v>53</v>
      </c>
      <c r="E36" s="39"/>
      <c r="F36" s="40"/>
      <c r="G36" s="40"/>
      <c r="H36" s="40"/>
      <c r="I36" s="12"/>
      <c r="J36" s="41"/>
      <c r="K36" s="12"/>
      <c r="L36" s="12"/>
    </row>
    <row r="37" spans="3:12" ht="16.5" thickBot="1" x14ac:dyDescent="0.3">
      <c r="C37" s="12"/>
      <c r="D37" s="22" t="s">
        <v>17</v>
      </c>
      <c r="E37" s="42">
        <v>368874</v>
      </c>
      <c r="F37" s="23">
        <v>386118</v>
      </c>
      <c r="G37" s="42">
        <v>395071</v>
      </c>
      <c r="H37" s="42">
        <f>H15</f>
        <v>428400</v>
      </c>
      <c r="I37" s="12"/>
      <c r="J37" s="82">
        <f>J15</f>
        <v>452400</v>
      </c>
      <c r="L37" s="76" t="s">
        <v>54</v>
      </c>
    </row>
    <row r="38" spans="3:12" ht="16.5" thickBot="1" x14ac:dyDescent="0.3">
      <c r="C38" s="12"/>
      <c r="D38" s="8" t="s">
        <v>20</v>
      </c>
      <c r="E38" s="24">
        <v>3500</v>
      </c>
      <c r="F38" s="23">
        <v>3500</v>
      </c>
      <c r="G38" s="24">
        <v>3710</v>
      </c>
      <c r="H38" s="24">
        <f>H17</f>
        <v>3640</v>
      </c>
      <c r="I38" s="12"/>
      <c r="J38" s="82">
        <f>J17</f>
        <v>3640</v>
      </c>
      <c r="L38" s="76" t="s">
        <v>54</v>
      </c>
    </row>
    <row r="39" spans="3:12" ht="6" customHeight="1" thickBot="1" x14ac:dyDescent="0.3">
      <c r="C39" s="12"/>
      <c r="D39" s="43"/>
      <c r="E39" s="44"/>
      <c r="F39" s="45"/>
      <c r="G39" s="44"/>
      <c r="H39" s="44"/>
      <c r="I39" s="12"/>
      <c r="J39" s="83"/>
      <c r="L39" s="80"/>
    </row>
    <row r="40" spans="3:12" ht="16.5" thickBot="1" x14ac:dyDescent="0.3">
      <c r="C40" s="12"/>
      <c r="D40" s="8" t="s">
        <v>55</v>
      </c>
      <c r="E40" s="24">
        <v>1000</v>
      </c>
      <c r="F40" s="23">
        <v>0</v>
      </c>
      <c r="G40" s="24">
        <v>500</v>
      </c>
      <c r="H40" s="24">
        <f>5*500</f>
        <v>2500</v>
      </c>
      <c r="I40" s="12"/>
      <c r="J40" s="84">
        <v>2500</v>
      </c>
      <c r="L40" s="76" t="s">
        <v>56</v>
      </c>
    </row>
    <row r="41" spans="3:12" ht="16.5" thickBot="1" x14ac:dyDescent="0.3">
      <c r="C41" s="12"/>
      <c r="D41" s="8" t="s">
        <v>57</v>
      </c>
      <c r="E41" s="24">
        <v>11639.42</v>
      </c>
      <c r="F41" s="23">
        <v>17819</v>
      </c>
      <c r="G41" s="7">
        <v>22500</v>
      </c>
      <c r="H41" s="7">
        <f>40*500</f>
        <v>20000</v>
      </c>
      <c r="I41" s="12"/>
      <c r="J41" s="84">
        <f>40*500</f>
        <v>20000</v>
      </c>
      <c r="L41" s="76" t="s">
        <v>58</v>
      </c>
    </row>
    <row r="42" spans="3:12" ht="16.5" thickBot="1" x14ac:dyDescent="0.3">
      <c r="C42" s="12"/>
      <c r="D42" s="8" t="s">
        <v>59</v>
      </c>
      <c r="E42" s="24">
        <v>9262.33</v>
      </c>
      <c r="F42" s="23">
        <v>16328</v>
      </c>
      <c r="G42" s="7">
        <v>10222</v>
      </c>
      <c r="H42" s="7">
        <f>50*500</f>
        <v>25000</v>
      </c>
      <c r="I42" s="12"/>
      <c r="J42" s="84">
        <f>45*500</f>
        <v>22500</v>
      </c>
      <c r="L42" s="76" t="s">
        <v>60</v>
      </c>
    </row>
    <row r="43" spans="3:12" ht="16.5" thickBot="1" x14ac:dyDescent="0.3">
      <c r="C43" s="12"/>
      <c r="D43" s="8" t="s">
        <v>61</v>
      </c>
      <c r="E43" s="7">
        <v>0</v>
      </c>
      <c r="F43" s="23">
        <v>0</v>
      </c>
      <c r="G43" s="7">
        <v>13534</v>
      </c>
      <c r="H43" s="7">
        <v>0</v>
      </c>
      <c r="I43" s="12"/>
      <c r="J43" s="85">
        <v>0</v>
      </c>
      <c r="L43" s="76" t="s">
        <v>62</v>
      </c>
    </row>
    <row r="44" spans="3:12" ht="16.5" thickBot="1" x14ac:dyDescent="0.3">
      <c r="C44" s="12"/>
      <c r="D44" s="8" t="s">
        <v>63</v>
      </c>
      <c r="E44" s="24">
        <v>0</v>
      </c>
      <c r="F44" s="23">
        <v>0</v>
      </c>
      <c r="G44" s="7">
        <v>0</v>
      </c>
      <c r="H44" s="7">
        <v>1500</v>
      </c>
      <c r="I44" s="12"/>
      <c r="J44" s="84">
        <v>1500</v>
      </c>
      <c r="L44" s="80" t="s">
        <v>64</v>
      </c>
    </row>
    <row r="45" spans="3:12" ht="16.5" thickBot="1" x14ac:dyDescent="0.3">
      <c r="C45" s="12"/>
      <c r="D45" s="8" t="s">
        <v>65</v>
      </c>
      <c r="E45" s="24">
        <v>1042.4000000000001</v>
      </c>
      <c r="F45" s="23">
        <v>1454</v>
      </c>
      <c r="G45" s="7">
        <v>1333</v>
      </c>
      <c r="H45" s="7">
        <v>3000</v>
      </c>
      <c r="I45" s="12"/>
      <c r="J45" s="84">
        <v>3000</v>
      </c>
      <c r="L45" s="80"/>
    </row>
    <row r="46" spans="3:12" ht="16.5" thickBot="1" x14ac:dyDescent="0.3">
      <c r="C46" s="12"/>
      <c r="D46" s="8" t="s">
        <v>66</v>
      </c>
      <c r="E46" s="24"/>
      <c r="F46" s="23"/>
      <c r="G46" s="7"/>
      <c r="H46" s="7">
        <v>0</v>
      </c>
      <c r="I46" s="12"/>
      <c r="J46" s="84">
        <f>10*1000</f>
        <v>10000</v>
      </c>
      <c r="K46" s="86"/>
      <c r="L46" s="87" t="s">
        <v>67</v>
      </c>
    </row>
    <row r="47" spans="3:12" ht="6" customHeight="1" thickBot="1" x14ac:dyDescent="0.3">
      <c r="C47" s="12"/>
      <c r="D47" s="43"/>
      <c r="E47" s="46"/>
      <c r="F47" s="45"/>
      <c r="G47" s="47"/>
      <c r="H47" s="47"/>
      <c r="I47" s="12"/>
      <c r="J47" s="83"/>
      <c r="L47" s="80"/>
    </row>
    <row r="48" spans="3:12" ht="16.5" thickBot="1" x14ac:dyDescent="0.3">
      <c r="C48" s="12"/>
      <c r="D48" s="8" t="s">
        <v>68</v>
      </c>
      <c r="E48" s="48">
        <v>34544.18</v>
      </c>
      <c r="F48" s="7">
        <v>11306</v>
      </c>
      <c r="G48" s="7">
        <v>15000</v>
      </c>
      <c r="H48" s="7">
        <v>15000</v>
      </c>
      <c r="I48" s="12"/>
      <c r="J48" s="84">
        <v>10000</v>
      </c>
      <c r="L48" s="87" t="s">
        <v>118</v>
      </c>
    </row>
    <row r="49" spans="3:12" ht="16.5" thickBot="1" x14ac:dyDescent="0.3">
      <c r="C49" s="12"/>
      <c r="D49" s="8" t="s">
        <v>69</v>
      </c>
      <c r="E49" s="24"/>
      <c r="F49" s="7">
        <v>4223</v>
      </c>
      <c r="G49" s="7">
        <v>6309</v>
      </c>
      <c r="H49" s="7">
        <v>5000</v>
      </c>
      <c r="I49" s="12"/>
      <c r="J49" s="84">
        <v>5000</v>
      </c>
      <c r="L49" s="87" t="s">
        <v>70</v>
      </c>
    </row>
    <row r="50" spans="3:12" ht="16.5" thickBot="1" x14ac:dyDescent="0.3">
      <c r="C50" s="12"/>
      <c r="D50" s="8" t="s">
        <v>71</v>
      </c>
      <c r="E50" s="48">
        <v>41896.949999999997</v>
      </c>
      <c r="F50" s="23">
        <v>2184</v>
      </c>
      <c r="G50" s="7">
        <v>33691</v>
      </c>
      <c r="H50" s="7">
        <v>50000</v>
      </c>
      <c r="I50" s="12"/>
      <c r="J50" s="84">
        <v>50000</v>
      </c>
      <c r="L50" s="87" t="s">
        <v>119</v>
      </c>
    </row>
    <row r="51" spans="3:12" ht="16.5" thickBot="1" x14ac:dyDescent="0.3">
      <c r="C51" s="12"/>
      <c r="D51" s="22" t="s">
        <v>72</v>
      </c>
      <c r="E51" s="49">
        <v>51699.310000000005</v>
      </c>
      <c r="F51" s="50">
        <v>4187</v>
      </c>
      <c r="G51" s="42">
        <v>18505</v>
      </c>
      <c r="H51" s="42">
        <v>10000</v>
      </c>
      <c r="I51" s="12"/>
      <c r="J51" s="84">
        <v>10000</v>
      </c>
      <c r="L51" s="87" t="s">
        <v>119</v>
      </c>
    </row>
    <row r="52" spans="3:12" ht="16.5" thickBot="1" x14ac:dyDescent="0.3">
      <c r="C52" s="12"/>
      <c r="D52" s="8" t="s">
        <v>73</v>
      </c>
      <c r="E52" s="24">
        <v>0</v>
      </c>
      <c r="F52" s="23">
        <v>0</v>
      </c>
      <c r="G52" s="7">
        <v>0</v>
      </c>
      <c r="H52" s="7">
        <v>0</v>
      </c>
      <c r="I52" s="12"/>
      <c r="J52" s="85">
        <v>0</v>
      </c>
      <c r="L52" s="87" t="s">
        <v>74</v>
      </c>
    </row>
    <row r="53" spans="3:12" ht="16.5" thickBot="1" x14ac:dyDescent="0.3">
      <c r="C53" s="12"/>
      <c r="D53" s="8" t="s">
        <v>75</v>
      </c>
      <c r="E53" s="24">
        <v>72462.95</v>
      </c>
      <c r="F53" s="23">
        <v>82189</v>
      </c>
      <c r="G53" s="7">
        <v>148980</v>
      </c>
      <c r="H53" s="7">
        <f>40500+H27</f>
        <v>82525</v>
      </c>
      <c r="I53" s="12"/>
      <c r="J53" s="84">
        <f>J27+42000</f>
        <v>84025</v>
      </c>
      <c r="L53" s="6" t="s">
        <v>76</v>
      </c>
    </row>
    <row r="54" spans="3:12" ht="16.5" thickBot="1" x14ac:dyDescent="0.3">
      <c r="C54" s="12"/>
      <c r="D54" s="8" t="s">
        <v>77</v>
      </c>
      <c r="E54" s="51">
        <v>28322.54</v>
      </c>
      <c r="F54" s="23">
        <v>27242</v>
      </c>
      <c r="G54" s="7">
        <v>24022</v>
      </c>
      <c r="H54" s="7">
        <v>30000</v>
      </c>
      <c r="I54" s="12"/>
      <c r="J54" s="84">
        <v>30000</v>
      </c>
      <c r="L54" s="80"/>
    </row>
    <row r="55" spans="3:12" ht="6" customHeight="1" thickBot="1" x14ac:dyDescent="0.3">
      <c r="C55" s="12"/>
      <c r="D55" s="52"/>
      <c r="E55" s="53"/>
      <c r="F55" s="54"/>
      <c r="G55" s="55"/>
      <c r="H55" s="55"/>
      <c r="I55" s="12"/>
      <c r="J55" s="88"/>
      <c r="L55" s="80"/>
    </row>
    <row r="56" spans="3:12" ht="16.5" thickBot="1" x14ac:dyDescent="0.3">
      <c r="C56" s="93" t="s">
        <v>78</v>
      </c>
      <c r="D56" s="93"/>
      <c r="E56" s="12"/>
      <c r="F56" s="12"/>
      <c r="G56" s="12"/>
      <c r="H56" s="12"/>
      <c r="I56" s="12"/>
      <c r="J56" s="89"/>
      <c r="L56" s="90"/>
    </row>
    <row r="57" spans="3:12" ht="16.5" thickBot="1" x14ac:dyDescent="0.3">
      <c r="C57" s="12"/>
      <c r="D57" s="8" t="s">
        <v>79</v>
      </c>
      <c r="E57" s="24">
        <v>27000</v>
      </c>
      <c r="F57" s="23">
        <v>29700</v>
      </c>
      <c r="G57" s="7">
        <v>30600</v>
      </c>
      <c r="H57" s="7">
        <v>31500</v>
      </c>
      <c r="I57" s="12"/>
      <c r="J57" s="9">
        <v>50000</v>
      </c>
      <c r="L57" s="76" t="s">
        <v>80</v>
      </c>
    </row>
    <row r="58" spans="3:12" ht="16.5" thickBot="1" x14ac:dyDescent="0.3">
      <c r="C58" s="12"/>
      <c r="D58" s="8" t="s">
        <v>81</v>
      </c>
      <c r="E58" s="24"/>
      <c r="F58" s="23"/>
      <c r="G58" s="7"/>
      <c r="H58" s="7">
        <v>0</v>
      </c>
      <c r="I58" s="12"/>
      <c r="J58" s="84">
        <v>31500</v>
      </c>
      <c r="L58" s="80"/>
    </row>
    <row r="59" spans="3:12" ht="16.5" thickBot="1" x14ac:dyDescent="0.3">
      <c r="C59" s="12"/>
      <c r="D59" s="8" t="s">
        <v>82</v>
      </c>
      <c r="E59" s="24">
        <v>2159.9500000000003</v>
      </c>
      <c r="F59" s="23">
        <v>2356</v>
      </c>
      <c r="G59" s="7">
        <v>2417</v>
      </c>
      <c r="H59" s="7">
        <f>H57*0.09</f>
        <v>2835</v>
      </c>
      <c r="I59" s="12"/>
      <c r="J59" s="84">
        <f>0.09*(J57+J58)</f>
        <v>7335</v>
      </c>
      <c r="L59" s="76" t="s">
        <v>83</v>
      </c>
    </row>
    <row r="60" spans="3:12" ht="16.5" thickBot="1" x14ac:dyDescent="0.3">
      <c r="C60" s="12"/>
      <c r="D60" s="8" t="s">
        <v>84</v>
      </c>
      <c r="E60" s="24">
        <v>25000.080000000002</v>
      </c>
      <c r="F60" s="23">
        <v>17004</v>
      </c>
      <c r="G60" s="7">
        <v>18379</v>
      </c>
      <c r="H60" s="7">
        <v>20000</v>
      </c>
      <c r="I60" s="12"/>
      <c r="J60" s="84">
        <v>20000</v>
      </c>
      <c r="L60" s="76" t="s">
        <v>85</v>
      </c>
    </row>
    <row r="61" spans="3:12" ht="16.5" thickBot="1" x14ac:dyDescent="0.3">
      <c r="C61" s="12"/>
      <c r="D61" s="8" t="s">
        <v>86</v>
      </c>
      <c r="E61" s="24">
        <v>0</v>
      </c>
      <c r="F61" s="23">
        <v>547</v>
      </c>
      <c r="G61" s="7">
        <v>1043</v>
      </c>
      <c r="H61" s="7">
        <v>3000</v>
      </c>
      <c r="I61" s="12"/>
      <c r="J61" s="84">
        <v>3000</v>
      </c>
      <c r="L61" s="80"/>
    </row>
    <row r="62" spans="3:12" ht="16.5" thickBot="1" x14ac:dyDescent="0.3">
      <c r="C62" s="12"/>
      <c r="D62" s="8" t="s">
        <v>87</v>
      </c>
      <c r="E62" s="24">
        <v>13111.37</v>
      </c>
      <c r="F62" s="56">
        <v>10655</v>
      </c>
      <c r="G62" s="57">
        <v>13460</v>
      </c>
      <c r="H62" s="7">
        <v>14000</v>
      </c>
      <c r="I62" s="12"/>
      <c r="J62" s="84">
        <v>14000</v>
      </c>
      <c r="L62" s="80"/>
    </row>
    <row r="63" spans="3:12" ht="16.5" thickBot="1" x14ac:dyDescent="0.3">
      <c r="C63" s="12"/>
      <c r="D63" s="8" t="s">
        <v>88</v>
      </c>
      <c r="E63" s="48">
        <v>5174.16</v>
      </c>
      <c r="F63" s="23">
        <v>1066</v>
      </c>
      <c r="G63" s="7">
        <v>1871</v>
      </c>
      <c r="H63" s="7">
        <v>3000</v>
      </c>
      <c r="I63" s="12"/>
      <c r="J63" s="84">
        <v>3000</v>
      </c>
      <c r="L63" s="80"/>
    </row>
    <row r="64" spans="3:12" ht="6" customHeight="1" thickBot="1" x14ac:dyDescent="0.3">
      <c r="C64" s="12"/>
      <c r="D64" s="43"/>
      <c r="E64" s="46"/>
      <c r="F64" s="45"/>
      <c r="G64" s="47"/>
      <c r="H64" s="47"/>
      <c r="I64" s="12"/>
      <c r="J64" s="91"/>
      <c r="L64" s="76"/>
    </row>
    <row r="65" spans="3:12" ht="16.5" thickBot="1" x14ac:dyDescent="0.3">
      <c r="C65" s="12"/>
      <c r="D65" s="8" t="s">
        <v>46</v>
      </c>
      <c r="E65" s="48">
        <v>11915.99</v>
      </c>
      <c r="F65" s="23">
        <v>59558</v>
      </c>
      <c r="G65" s="7">
        <v>44343</v>
      </c>
      <c r="H65" s="7">
        <v>40000</v>
      </c>
      <c r="I65" s="12"/>
      <c r="J65" s="82">
        <f>J30+15000</f>
        <v>40000</v>
      </c>
      <c r="L65" s="76" t="s">
        <v>89</v>
      </c>
    </row>
    <row r="66" spans="3:12" ht="16.5" thickBot="1" x14ac:dyDescent="0.3">
      <c r="C66" s="12"/>
      <c r="D66" s="8" t="s">
        <v>90</v>
      </c>
      <c r="E66" s="48">
        <v>16157.84</v>
      </c>
      <c r="F66" s="23">
        <v>13194</v>
      </c>
      <c r="G66" s="7">
        <v>20842</v>
      </c>
      <c r="H66" s="7">
        <v>15000</v>
      </c>
      <c r="I66" s="12"/>
      <c r="J66" s="9">
        <v>15000</v>
      </c>
      <c r="L66" s="76" t="s">
        <v>91</v>
      </c>
    </row>
    <row r="67" spans="3:12" ht="16.5" thickBot="1" x14ac:dyDescent="0.3">
      <c r="C67" s="12"/>
      <c r="D67" s="8" t="s">
        <v>92</v>
      </c>
      <c r="E67" s="48">
        <v>4147.12</v>
      </c>
      <c r="F67" s="23">
        <v>7304</v>
      </c>
      <c r="G67" s="7">
        <v>2553</v>
      </c>
      <c r="H67" s="7">
        <v>3000</v>
      </c>
      <c r="I67" s="12"/>
      <c r="J67" s="9">
        <v>3000</v>
      </c>
      <c r="L67" s="76" t="s">
        <v>93</v>
      </c>
    </row>
    <row r="68" spans="3:12" ht="6" customHeight="1" thickBot="1" x14ac:dyDescent="0.3">
      <c r="C68" s="12"/>
      <c r="D68" s="43"/>
      <c r="E68" s="46"/>
      <c r="F68" s="45"/>
      <c r="G68" s="47"/>
      <c r="H68" s="47"/>
      <c r="I68" s="12"/>
      <c r="J68" s="92"/>
      <c r="L68" s="76"/>
    </row>
    <row r="69" spans="3:12" ht="16.5" thickBot="1" x14ac:dyDescent="0.3">
      <c r="C69" s="12"/>
      <c r="D69" s="8" t="s">
        <v>94</v>
      </c>
      <c r="E69" s="48">
        <v>2605</v>
      </c>
      <c r="F69" s="23">
        <v>3124</v>
      </c>
      <c r="G69" s="7">
        <v>937</v>
      </c>
      <c r="H69" s="7">
        <v>3000</v>
      </c>
      <c r="I69" s="12"/>
      <c r="J69" s="10">
        <v>3000</v>
      </c>
      <c r="L69" s="76" t="s">
        <v>95</v>
      </c>
    </row>
    <row r="70" spans="3:12" ht="16.5" thickBot="1" x14ac:dyDescent="0.3">
      <c r="C70" s="12"/>
      <c r="D70" s="58" t="s">
        <v>96</v>
      </c>
      <c r="E70" s="48">
        <v>18990.41</v>
      </c>
      <c r="F70" s="23">
        <v>14945</v>
      </c>
      <c r="G70" s="24">
        <v>26191</v>
      </c>
      <c r="H70" s="24">
        <v>18000</v>
      </c>
      <c r="I70" s="12"/>
      <c r="J70" s="9">
        <v>20000</v>
      </c>
      <c r="L70" s="76" t="s">
        <v>97</v>
      </c>
    </row>
    <row r="71" spans="3:12" ht="6" customHeight="1" thickBot="1" x14ac:dyDescent="0.3">
      <c r="C71" s="12"/>
      <c r="D71" s="59"/>
      <c r="E71" s="59"/>
      <c r="F71" s="59"/>
      <c r="G71" s="59"/>
      <c r="H71" s="59"/>
      <c r="I71" s="12"/>
      <c r="J71" s="92"/>
      <c r="L71" s="80"/>
    </row>
    <row r="72" spans="3:12" ht="16.5" thickBot="1" x14ac:dyDescent="0.3">
      <c r="C72" s="12"/>
      <c r="D72" s="8" t="s">
        <v>98</v>
      </c>
      <c r="E72" s="48">
        <v>1927.6599999999999</v>
      </c>
      <c r="F72" s="23">
        <v>2932</v>
      </c>
      <c r="G72" s="7">
        <v>6490</v>
      </c>
      <c r="H72" s="7">
        <v>3000</v>
      </c>
      <c r="I72" s="12"/>
      <c r="J72" s="10">
        <v>3000</v>
      </c>
      <c r="L72" s="80"/>
    </row>
    <row r="73" spans="3:12" ht="16.5" thickBot="1" x14ac:dyDescent="0.3">
      <c r="C73" s="12"/>
      <c r="D73" s="8" t="s">
        <v>99</v>
      </c>
      <c r="E73" s="48">
        <v>4870.45</v>
      </c>
      <c r="F73" s="23">
        <v>877</v>
      </c>
      <c r="G73" s="7">
        <v>3843</v>
      </c>
      <c r="H73" s="7">
        <v>4000</v>
      </c>
      <c r="I73" s="12"/>
      <c r="J73" s="10">
        <v>4000</v>
      </c>
      <c r="L73" s="80"/>
    </row>
    <row r="74" spans="3:12" ht="16.5" thickBot="1" x14ac:dyDescent="0.3">
      <c r="C74" s="12"/>
      <c r="D74" s="8" t="s">
        <v>100</v>
      </c>
      <c r="E74" s="48">
        <v>1179.83</v>
      </c>
      <c r="F74" s="23">
        <v>0</v>
      </c>
      <c r="G74" s="7">
        <v>2000</v>
      </c>
      <c r="H74" s="7">
        <v>1000</v>
      </c>
      <c r="I74" s="12"/>
      <c r="J74" s="10">
        <v>1000</v>
      </c>
      <c r="L74" s="80"/>
    </row>
    <row r="75" spans="3:12" ht="6" customHeight="1" thickBot="1" x14ac:dyDescent="0.3">
      <c r="C75" s="12"/>
      <c r="D75" s="59"/>
      <c r="E75" s="59"/>
      <c r="F75" s="59"/>
      <c r="G75" s="59"/>
      <c r="H75" s="59"/>
      <c r="I75" s="12"/>
      <c r="J75" s="92"/>
      <c r="L75" s="76"/>
    </row>
    <row r="76" spans="3:12" ht="16.5" thickBot="1" x14ac:dyDescent="0.3">
      <c r="C76" s="12"/>
      <c r="D76" s="8" t="s">
        <v>101</v>
      </c>
      <c r="E76" s="48">
        <v>6233.51</v>
      </c>
      <c r="F76" s="23">
        <v>7131</v>
      </c>
      <c r="G76" s="24">
        <v>6325</v>
      </c>
      <c r="H76" s="24">
        <v>7000</v>
      </c>
      <c r="I76" s="12"/>
      <c r="J76" s="10">
        <v>8000</v>
      </c>
      <c r="L76" s="76" t="s">
        <v>102</v>
      </c>
    </row>
    <row r="77" spans="3:12" ht="16.5" thickBot="1" x14ac:dyDescent="0.3">
      <c r="C77" s="12"/>
      <c r="D77" s="8" t="s">
        <v>103</v>
      </c>
      <c r="E77" s="48">
        <v>4992</v>
      </c>
      <c r="F77" s="23">
        <v>6000</v>
      </c>
      <c r="G77" s="24">
        <v>8242</v>
      </c>
      <c r="H77" s="24">
        <v>10000</v>
      </c>
      <c r="I77" s="12"/>
      <c r="J77" s="10">
        <v>10000</v>
      </c>
      <c r="L77" s="80"/>
    </row>
    <row r="78" spans="3:12" ht="16.5" thickBot="1" x14ac:dyDescent="0.3">
      <c r="C78" s="12"/>
      <c r="D78" s="8" t="s">
        <v>104</v>
      </c>
      <c r="E78" s="48">
        <v>692</v>
      </c>
      <c r="F78" s="23">
        <v>0</v>
      </c>
      <c r="G78" s="24">
        <v>0</v>
      </c>
      <c r="H78" s="24">
        <v>1000</v>
      </c>
      <c r="I78" s="12"/>
      <c r="J78" s="10">
        <v>2000</v>
      </c>
      <c r="L78" s="76" t="s">
        <v>105</v>
      </c>
    </row>
    <row r="79" spans="3:12" ht="16.5" thickBot="1" x14ac:dyDescent="0.3">
      <c r="C79" s="12"/>
      <c r="D79" s="8" t="s">
        <v>106</v>
      </c>
      <c r="E79" s="51"/>
      <c r="F79" s="23">
        <v>0</v>
      </c>
      <c r="G79" s="24">
        <v>0</v>
      </c>
      <c r="H79" s="24">
        <v>0</v>
      </c>
      <c r="I79" s="12"/>
      <c r="J79" s="10">
        <v>0</v>
      </c>
      <c r="L79" s="80"/>
    </row>
    <row r="80" spans="3:12" ht="16.5" thickBot="1" x14ac:dyDescent="0.3">
      <c r="C80" s="12"/>
      <c r="D80" s="8" t="s">
        <v>107</v>
      </c>
      <c r="E80" s="24"/>
      <c r="F80" s="24"/>
      <c r="G80" s="24">
        <v>5000</v>
      </c>
      <c r="H80" s="24">
        <v>50000</v>
      </c>
      <c r="I80" s="12"/>
      <c r="J80" s="11">
        <v>10000</v>
      </c>
      <c r="L80" s="80"/>
    </row>
    <row r="81" spans="3:12" ht="15.75" thickBot="1" x14ac:dyDescent="0.3"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3:12" ht="20.25" thickBot="1" x14ac:dyDescent="0.35">
      <c r="C82" s="12"/>
      <c r="D82" s="60" t="s">
        <v>108</v>
      </c>
      <c r="E82" s="61">
        <f>SUM(E37:E80)</f>
        <v>770401.45</v>
      </c>
      <c r="F82" s="61">
        <f>SUM(F37:F80)</f>
        <v>732943</v>
      </c>
      <c r="G82" s="61">
        <f>SUM(G37:G80)</f>
        <v>887913</v>
      </c>
      <c r="H82" s="61">
        <f>SUM(H37:H80)</f>
        <v>905900</v>
      </c>
      <c r="I82" s="12"/>
      <c r="J82" s="61">
        <f>SUM(J37:J80)</f>
        <v>952400</v>
      </c>
      <c r="K82" s="12"/>
      <c r="L82" s="12"/>
    </row>
    <row r="83" spans="3:12" x14ac:dyDescent="0.25"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3:12" ht="15.75" x14ac:dyDescent="0.25">
      <c r="C84" s="12"/>
      <c r="D84" s="62" t="s">
        <v>109</v>
      </c>
      <c r="E84" s="63">
        <f>E34-E82</f>
        <v>70241.60999999987</v>
      </c>
      <c r="F84" s="64">
        <f>F34-F82</f>
        <v>70239.479999999981</v>
      </c>
      <c r="G84" s="65">
        <f>G34-G82</f>
        <v>-122546.46999999997</v>
      </c>
      <c r="H84" s="65">
        <f>H34-H82</f>
        <v>-75950</v>
      </c>
      <c r="I84" s="12"/>
      <c r="J84" s="65">
        <f>J34-J82</f>
        <v>-73150</v>
      </c>
      <c r="K84" s="12"/>
      <c r="L84" s="12"/>
    </row>
    <row r="85" spans="3:12" x14ac:dyDescent="0.25"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3:12" ht="15.75" x14ac:dyDescent="0.25">
      <c r="C86" s="12"/>
      <c r="D86" s="66" t="s">
        <v>110</v>
      </c>
      <c r="E86" s="12"/>
      <c r="F86" s="12"/>
      <c r="G86" s="12"/>
      <c r="H86" s="67">
        <v>101628.14000000004</v>
      </c>
      <c r="I86" s="12"/>
      <c r="J86" s="70">
        <f>H90</f>
        <v>75253.140000000043</v>
      </c>
      <c r="K86" s="12"/>
      <c r="L86" s="12"/>
    </row>
    <row r="87" spans="3:12" ht="15.75" x14ac:dyDescent="0.25">
      <c r="C87" s="12"/>
      <c r="D87" s="66" t="s">
        <v>111</v>
      </c>
      <c r="E87" s="12"/>
      <c r="F87" s="12"/>
      <c r="G87" s="12"/>
      <c r="H87" s="67">
        <v>-75950</v>
      </c>
      <c r="I87" s="12"/>
      <c r="J87" s="71">
        <f>J84</f>
        <v>-73150</v>
      </c>
      <c r="K87" s="12"/>
      <c r="L87" s="12"/>
    </row>
    <row r="88" spans="3:12" ht="15.75" x14ac:dyDescent="0.25">
      <c r="C88" s="12"/>
      <c r="D88" s="66" t="s">
        <v>112</v>
      </c>
      <c r="E88" s="12"/>
      <c r="F88" s="12"/>
      <c r="G88" s="12"/>
      <c r="H88" s="67">
        <v>-425</v>
      </c>
      <c r="I88" s="12"/>
      <c r="J88" s="70">
        <f>H88</f>
        <v>-425</v>
      </c>
      <c r="K88" s="12"/>
      <c r="L88" s="12"/>
    </row>
    <row r="89" spans="3:12" ht="15.75" x14ac:dyDescent="0.25">
      <c r="C89" s="12"/>
      <c r="D89" s="66" t="s">
        <v>113</v>
      </c>
      <c r="E89" s="12"/>
      <c r="F89" s="12"/>
      <c r="G89" s="12"/>
      <c r="H89" s="67">
        <v>50000</v>
      </c>
      <c r="I89" s="12"/>
      <c r="J89" s="72"/>
      <c r="K89" s="12"/>
      <c r="L89" s="12"/>
    </row>
    <row r="90" spans="3:12" ht="15.75" x14ac:dyDescent="0.25">
      <c r="C90" s="12"/>
      <c r="D90" s="66" t="s">
        <v>114</v>
      </c>
      <c r="E90" s="12"/>
      <c r="F90" s="12"/>
      <c r="G90" s="12"/>
      <c r="H90" s="67">
        <v>75253.140000000043</v>
      </c>
      <c r="I90" s="12"/>
      <c r="J90" s="71">
        <f>SUM(J86:J88)</f>
        <v>1678.1400000000431</v>
      </c>
      <c r="K90" s="12"/>
      <c r="L90" s="12"/>
    </row>
    <row r="91" spans="3:12" ht="15.75" x14ac:dyDescent="0.25">
      <c r="C91" s="12"/>
      <c r="D91" s="66"/>
      <c r="E91" s="12"/>
      <c r="F91" s="12"/>
      <c r="G91" s="12"/>
      <c r="H91" s="67"/>
      <c r="I91" s="12"/>
      <c r="J91" s="72"/>
      <c r="K91" s="12"/>
      <c r="L91" s="12"/>
    </row>
    <row r="92" spans="3:12" ht="15.75" x14ac:dyDescent="0.25">
      <c r="C92" s="12"/>
      <c r="D92" s="68" t="s">
        <v>115</v>
      </c>
      <c r="E92" s="12"/>
      <c r="F92" s="12"/>
      <c r="G92" s="12"/>
      <c r="H92" s="67">
        <v>330582.30000000005</v>
      </c>
      <c r="I92" s="12"/>
      <c r="J92" s="70">
        <f>H92</f>
        <v>330582.30000000005</v>
      </c>
      <c r="K92" s="12"/>
      <c r="L92" s="12"/>
    </row>
    <row r="93" spans="3:12" ht="15.75" x14ac:dyDescent="0.25">
      <c r="C93" s="12"/>
      <c r="D93" s="66"/>
      <c r="E93" s="12"/>
      <c r="F93" s="12"/>
      <c r="G93" s="12"/>
      <c r="H93" s="67"/>
      <c r="I93" s="12"/>
      <c r="J93" s="72"/>
      <c r="K93" s="12"/>
      <c r="L93" s="12"/>
    </row>
    <row r="94" spans="3:12" ht="15.75" x14ac:dyDescent="0.25">
      <c r="C94" s="12"/>
      <c r="D94" s="62" t="s">
        <v>116</v>
      </c>
      <c r="E94" s="12"/>
      <c r="F94" s="12"/>
      <c r="G94" s="12"/>
      <c r="H94" s="67">
        <v>405835.44000000006</v>
      </c>
      <c r="I94" s="12"/>
      <c r="J94" s="70">
        <f>J92+J90</f>
        <v>332260.44000000006</v>
      </c>
      <c r="K94" s="12"/>
      <c r="L94" s="12"/>
    </row>
    <row r="95" spans="3:12" x14ac:dyDescent="0.25">
      <c r="C95" s="12"/>
      <c r="D95" s="12"/>
      <c r="E95" s="12"/>
      <c r="F95" s="12"/>
      <c r="G95" s="12"/>
      <c r="H95" s="12"/>
      <c r="I95" s="12"/>
      <c r="J95" s="12"/>
      <c r="K95" s="12"/>
      <c r="L95" s="12"/>
    </row>
  </sheetData>
  <mergeCells count="1">
    <mergeCell ref="C56:D56"/>
  </mergeCells>
  <pageMargins left="0.45" right="0.45" top="0.75" bottom="0.75" header="0.3" footer="0.3"/>
  <pageSetup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Owner</cp:lastModifiedBy>
  <cp:lastPrinted>2017-04-10T16:19:13Z</cp:lastPrinted>
  <dcterms:created xsi:type="dcterms:W3CDTF">2017-04-07T16:45:15Z</dcterms:created>
  <dcterms:modified xsi:type="dcterms:W3CDTF">2017-04-10T16:19:16Z</dcterms:modified>
</cp:coreProperties>
</file>